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571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Carmelo\Desktop\ing strutturale e geotecnica\progetto in zona simsica A\progetto in zona sismica\file excel\Rigidezza 2 impalcato\"/>
    </mc:Choice>
  </mc:AlternateContent>
  <bookViews>
    <workbookView xWindow="0" yWindow="75" windowWidth="19035" windowHeight="9210"/>
  </bookViews>
  <sheets>
    <sheet name="Rigidezza" sheetId="5" r:id="rId1"/>
  </sheets>
  <calcPr calcId="171027"/>
</workbook>
</file>

<file path=xl/calcChain.xml><?xml version="1.0" encoding="utf-8"?>
<calcChain xmlns="http://schemas.openxmlformats.org/spreadsheetml/2006/main">
  <c r="L8" i="5" l="1"/>
  <c r="G26" i="5"/>
  <c r="E30" i="5"/>
  <c r="G30" i="5" s="1"/>
  <c r="L31" i="5"/>
  <c r="L30" i="5"/>
  <c r="L27" i="5"/>
  <c r="O27" i="5" s="1"/>
  <c r="L26" i="5"/>
  <c r="O26" i="5" s="1"/>
  <c r="E32" i="5"/>
  <c r="G32" i="5" s="1"/>
  <c r="M32" i="5" s="1"/>
  <c r="O32" i="5" s="1"/>
  <c r="E31" i="5"/>
  <c r="G31" i="5" s="1"/>
  <c r="I11" i="5"/>
  <c r="I17" i="5"/>
  <c r="J12" i="5"/>
  <c r="H21" i="5"/>
  <c r="K21" i="5" s="1"/>
  <c r="I20" i="5"/>
  <c r="L20" i="5" s="1"/>
  <c r="I19" i="5"/>
  <c r="L19" i="5" s="1"/>
  <c r="G21" i="5"/>
  <c r="J21" i="5" s="1"/>
  <c r="G20" i="5"/>
  <c r="J20" i="5" s="1"/>
  <c r="G19" i="5"/>
  <c r="J19" i="5" s="1"/>
  <c r="L14" i="5"/>
  <c r="L13" i="5"/>
  <c r="J15" i="5"/>
  <c r="J14" i="5"/>
  <c r="J13" i="5"/>
  <c r="L15" i="5"/>
  <c r="G18" i="5"/>
  <c r="G11" i="5"/>
  <c r="G17" i="5"/>
  <c r="G12" i="5"/>
  <c r="J18" i="5"/>
  <c r="G28" i="5"/>
  <c r="L28" i="5" s="1"/>
  <c r="O28" i="5" s="1"/>
  <c r="G27" i="5"/>
  <c r="C26" i="5"/>
  <c r="C27" i="5" s="1"/>
  <c r="L2" i="5" s="1"/>
  <c r="M31" i="5" l="1"/>
  <c r="O31" i="5" s="1"/>
  <c r="M30" i="5"/>
  <c r="O30" i="5" s="1"/>
  <c r="I30" i="5"/>
  <c r="I31" i="5" s="1"/>
  <c r="I26" i="5"/>
  <c r="I27" i="5" s="1"/>
  <c r="Q26" i="5"/>
  <c r="Q27" i="5" s="1"/>
  <c r="I28" i="5" l="1"/>
  <c r="Q30" i="5"/>
  <c r="Q31" i="5" s="1"/>
  <c r="Q28" i="5" s="1"/>
  <c r="L3" i="5" l="1"/>
  <c r="L5" i="5" s="1"/>
  <c r="L7" i="5"/>
</calcChain>
</file>

<file path=xl/sharedStrings.xml><?xml version="1.0" encoding="utf-8"?>
<sst xmlns="http://schemas.openxmlformats.org/spreadsheetml/2006/main" count="64" uniqueCount="43">
  <si>
    <t>pilastro</t>
  </si>
  <si>
    <t>b</t>
  </si>
  <si>
    <t>h</t>
  </si>
  <si>
    <t>cm</t>
  </si>
  <si>
    <t>m</t>
  </si>
  <si>
    <t>E</t>
  </si>
  <si>
    <t>MPa</t>
  </si>
  <si>
    <t>Ip</t>
  </si>
  <si>
    <t>cm4</t>
  </si>
  <si>
    <t>It,sup</t>
  </si>
  <si>
    <t>It,inf</t>
  </si>
  <si>
    <t>Lp</t>
  </si>
  <si>
    <t>Lt</t>
  </si>
  <si>
    <t>E Ip / Lp</t>
  </si>
  <si>
    <t>E It,s / Lt</t>
  </si>
  <si>
    <t>E It,i / Lt</t>
  </si>
  <si>
    <t>kN mm</t>
  </si>
  <si>
    <t>r1</t>
  </si>
  <si>
    <t>r2</t>
  </si>
  <si>
    <t>k (t=inf)</t>
  </si>
  <si>
    <t>kN/mm</t>
  </si>
  <si>
    <t>k</t>
  </si>
  <si>
    <t>da base</t>
  </si>
  <si>
    <t>una sola</t>
  </si>
  <si>
    <t>due, dx e sx, diverse tra loro</t>
  </si>
  <si>
    <t>due, dx e sx, uguali tra loro</t>
  </si>
  <si>
    <t>Travi a destra e sinistra</t>
  </si>
  <si>
    <t>Superiormente</t>
  </si>
  <si>
    <t>esiste un pilastro al di sopra</t>
  </si>
  <si>
    <t>non esiste pilastro al di sopra</t>
  </si>
  <si>
    <t>la trave superiore è infinitamente rigida</t>
  </si>
  <si>
    <t>Inferiormente</t>
  </si>
  <si>
    <t>non esiste pilastro al di sotto</t>
  </si>
  <si>
    <t>esiste un pilastro al di sotto</t>
  </si>
  <si>
    <t>la trave inferiore è infinitamente rigida</t>
  </si>
  <si>
    <t>il pilastro è incastrato alla base</t>
  </si>
  <si>
    <t>Travi superiori e inferiori</t>
  </si>
  <si>
    <t>uguali trra loro</t>
  </si>
  <si>
    <t>diverse tra loro</t>
  </si>
  <si>
    <t>riduzione</t>
  </si>
  <si>
    <t xml:space="preserve">punto di nullo di M a  </t>
  </si>
  <si>
    <t>sx</t>
  </si>
  <si>
    <t>dx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</si>
</sst>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11" x14ac:knownFonts="1">
    <font>
      <sz val="10"/>
      <name val="Arial"/>
    </font>
    <font>
      <b/>
      <sz val="10"/>
      <name val="Arial"/>
      <family val="2"/>
    </font>
    <font>
      <sz val="10"/>
      <color indexed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color rgb="FFFF0000"/>
      <name val="Arial"/>
      <family val="2"/>
    </font>
    <font>
      <sz val="10"/>
      <color theme="2" tint="-9.9978637043366805E-2"/>
      <name val="Arial"/>
      <family val="2"/>
    </font>
    <font>
      <sz val="10"/>
      <color theme="2" tint="-0.499984740745262"/>
      <name val="Arial"/>
      <family val="2"/>
    </font>
    <font>
      <sz val="10"/>
      <color theme="2" tint="-0.749992370372631"/>
      <name val="Arial"/>
      <family val="2"/>
    </font>
    <font>
      <b/>
      <sz val="10"/>
      <color rgb="FF0000FF"/>
      <name val="Arial"/>
      <family val="2"/>
    </font>
    <font>
      <sz val="10"/>
      <color rgb="FF0000FF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2" fontId="0" fillId="0" borderId="0" xfId="0" applyNumberFormat="1" applyAlignment="1">
      <alignment horizontal="center"/>
    </xf>
    <xf numFmtId="0" fontId="1" fillId="0" borderId="0" xfId="0" applyFont="1" applyAlignment="1">
      <alignment horizontal="left"/>
    </xf>
    <xf numFmtId="164" fontId="0" fillId="0" borderId="0" xfId="0" applyNumberFormat="1" applyAlignment="1">
      <alignment horizontal="center"/>
    </xf>
    <xf numFmtId="2" fontId="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2" fontId="6" fillId="0" borderId="0" xfId="0" applyNumberFormat="1" applyFont="1" applyAlignment="1">
      <alignment horizontal="center"/>
    </xf>
    <xf numFmtId="0" fontId="4" fillId="0" borderId="0" xfId="0" applyFont="1" applyAlignment="1">
      <alignment horizontal="right"/>
    </xf>
    <xf numFmtId="0" fontId="3" fillId="0" borderId="0" xfId="0" applyFont="1"/>
    <xf numFmtId="0" fontId="1" fillId="0" borderId="0" xfId="0" applyFont="1"/>
    <xf numFmtId="0" fontId="3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11" fontId="6" fillId="0" borderId="0" xfId="0" applyNumberFormat="1" applyFont="1" applyAlignment="1">
      <alignment horizontal="center"/>
    </xf>
    <xf numFmtId="0" fontId="6" fillId="0" borderId="0" xfId="0" applyFont="1"/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2" fontId="9" fillId="0" borderId="0" xfId="0" applyNumberFormat="1" applyFont="1" applyAlignment="1">
      <alignment horizontal="center"/>
    </xf>
    <xf numFmtId="0" fontId="9" fillId="0" borderId="0" xfId="0" applyFont="1" applyAlignment="1">
      <alignment horizontal="left"/>
    </xf>
    <xf numFmtId="0" fontId="10" fillId="0" borderId="0" xfId="0" applyFont="1"/>
    <xf numFmtId="0" fontId="9" fillId="0" borderId="0" xfId="0" applyFont="1" applyAlignment="1">
      <alignment horizontal="right"/>
    </xf>
    <xf numFmtId="164" fontId="9" fillId="0" borderId="0" xfId="0" applyNumberFormat="1" applyFont="1" applyAlignment="1">
      <alignment horizontal="center"/>
    </xf>
    <xf numFmtId="0" fontId="2" fillId="0" borderId="0" xfId="0" applyFont="1" applyAlignment="1" applyProtection="1">
      <alignment horizontal="center"/>
      <protection locked="0"/>
    </xf>
    <xf numFmtId="2" fontId="2" fillId="0" borderId="0" xfId="0" applyNumberFormat="1" applyFont="1" applyAlignment="1" applyProtection="1">
      <alignment horizontal="center"/>
      <protection locked="0"/>
    </xf>
    <xf numFmtId="0" fontId="5" fillId="0" borderId="0" xfId="0" applyFont="1" applyAlignment="1" applyProtection="1">
      <alignment horizontal="center"/>
      <protection locked="0"/>
    </xf>
    <xf numFmtId="0" fontId="0" fillId="0" borderId="0" xfId="0" applyProtection="1">
      <protection locked="0"/>
    </xf>
    <xf numFmtId="2" fontId="10" fillId="0" borderId="0" xfId="0" applyNumberFormat="1" applyFont="1" applyAlignment="1">
      <alignment horizontal="center"/>
    </xf>
  </cellXfs>
  <cellStyles count="1">
    <cellStyle name="Normale" xfId="0" builtinId="0"/>
  </cellStyles>
  <dxfs count="14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Drop" dropStyle="combo" dx="16" fmlaLink="B18" fmlaRange="$P$17:$P$19" noThreeD="1" sel="3" val="0"/>
</file>

<file path=xl/ctrlProps/ctrlProp2.xml><?xml version="1.0" encoding="utf-8"?>
<formControlPr xmlns="http://schemas.microsoft.com/office/spreadsheetml/2009/9/main" objectType="Drop" dropStyle="combo" dx="16" fmlaLink="B3" fmlaRange="$P$2:$P$4" noThreeD="1" sel="2" val="0"/>
</file>

<file path=xl/ctrlProps/ctrlProp3.xml><?xml version="1.0" encoding="utf-8"?>
<formControlPr xmlns="http://schemas.microsoft.com/office/spreadsheetml/2009/9/main" objectType="Drop" dropStyle="combo" dx="16" fmlaLink="B8" fmlaRange="$P$7:$P$10" noThreeD="1" sel="2" val="0"/>
</file>

<file path=xl/ctrlProps/ctrlProp4.xml><?xml version="1.0" encoding="utf-8"?>
<formControlPr xmlns="http://schemas.microsoft.com/office/spreadsheetml/2009/9/main" objectType="Drop" dropStyle="combo" dx="16" fmlaLink="B13" fmlaRange="$P$13:$P$14" noThreeD="1" sel="1" val="0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9525</xdr:rowOff>
        </xdr:from>
        <xdr:to>
          <xdr:col>5</xdr:col>
          <xdr:colOff>0</xdr:colOff>
          <xdr:row>18</xdr:row>
          <xdr:rowOff>47625</xdr:rowOff>
        </xdr:to>
        <xdr:sp macro="" textlink="">
          <xdr:nvSpPr>
            <xdr:cNvPr id="2049" name="Drop Down 1" hidden="1">
              <a:extLst>
                <a:ext uri="{63B3BB69-23CF-44E3-9099-C40C66FF867C}">
                  <a14:compatExt spid="_x0000_s2049"/>
                </a:ext>
                <a:ext uri="{FF2B5EF4-FFF2-40B4-BE49-F238E27FC236}">
                  <a16:creationId xmlns:a16="http://schemas.microsoft.com/office/drawing/2014/main" id="{00000000-0008-0000-0000-00000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5</xdr:col>
          <xdr:colOff>0</xdr:colOff>
          <xdr:row>3</xdr:row>
          <xdr:rowOff>38100</xdr:rowOff>
        </xdr:to>
        <xdr:sp macro="" textlink="">
          <xdr:nvSpPr>
            <xdr:cNvPr id="2051" name="Drop Down 3" hidden="1">
              <a:extLst>
                <a:ext uri="{63B3BB69-23CF-44E3-9099-C40C66FF867C}">
                  <a14:compatExt spid="_x0000_s2051"/>
                </a:ext>
                <a:ext uri="{FF2B5EF4-FFF2-40B4-BE49-F238E27FC236}">
                  <a16:creationId xmlns:a16="http://schemas.microsoft.com/office/drawing/2014/main" id="{00000000-0008-0000-0000-00000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5</xdr:col>
          <xdr:colOff>0</xdr:colOff>
          <xdr:row>8</xdr:row>
          <xdr:rowOff>38100</xdr:rowOff>
        </xdr:to>
        <xdr:sp macro="" textlink="">
          <xdr:nvSpPr>
            <xdr:cNvPr id="2053" name="Drop Down 5" hidden="1">
              <a:extLst>
                <a:ext uri="{63B3BB69-23CF-44E3-9099-C40C66FF867C}">
                  <a14:compatExt spid="_x0000_s2053"/>
                </a:ext>
                <a:ext uri="{FF2B5EF4-FFF2-40B4-BE49-F238E27FC236}">
                  <a16:creationId xmlns:a16="http://schemas.microsoft.com/office/drawing/2014/main" id="{00000000-0008-0000-0000-00000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</xdr:row>
          <xdr:rowOff>0</xdr:rowOff>
        </xdr:from>
        <xdr:to>
          <xdr:col>5</xdr:col>
          <xdr:colOff>0</xdr:colOff>
          <xdr:row>13</xdr:row>
          <xdr:rowOff>38100</xdr:rowOff>
        </xdr:to>
        <xdr:sp macro="" textlink="">
          <xdr:nvSpPr>
            <xdr:cNvPr id="2054" name="Drop Down 6" hidden="1">
              <a:extLst>
                <a:ext uri="{63B3BB69-23CF-44E3-9099-C40C66FF867C}">
                  <a14:compatExt spid="_x0000_s2054"/>
                </a:ext>
                <a:ext uri="{FF2B5EF4-FFF2-40B4-BE49-F238E27FC236}">
                  <a16:creationId xmlns:a16="http://schemas.microsoft.com/office/drawing/2014/main" id="{00000000-0008-0000-0000-000006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oglio3"/>
  <dimension ref="B2:R46"/>
  <sheetViews>
    <sheetView tabSelected="1" workbookViewId="0">
      <selection activeCell="H6" sqref="H6"/>
    </sheetView>
  </sheetViews>
  <sheetFormatPr defaultRowHeight="12.75" x14ac:dyDescent="0.2"/>
  <sheetData>
    <row r="2" spans="2:16" x14ac:dyDescent="0.2">
      <c r="B2" s="12" t="s">
        <v>27</v>
      </c>
      <c r="G2" s="4" t="s">
        <v>0</v>
      </c>
      <c r="H2" s="1"/>
      <c r="I2" s="1"/>
      <c r="K2" s="1" t="s">
        <v>19</v>
      </c>
      <c r="L2" s="3">
        <f>12*C27/H5^2/1000000</f>
        <v>20.764160156249996</v>
      </c>
      <c r="M2" s="2" t="s">
        <v>20</v>
      </c>
      <c r="P2" s="18" t="s">
        <v>29</v>
      </c>
    </row>
    <row r="3" spans="2:16" x14ac:dyDescent="0.2">
      <c r="B3" s="29">
        <v>2</v>
      </c>
      <c r="G3" s="1" t="s">
        <v>1</v>
      </c>
      <c r="H3" s="26">
        <v>80</v>
      </c>
      <c r="I3" s="2" t="s">
        <v>3</v>
      </c>
      <c r="K3" s="13" t="s">
        <v>39</v>
      </c>
      <c r="L3" s="5">
        <f>1/(1+0.5*(I28+Q28+2/3*I28*Q28)/(1+(I28+Q28)/6))</f>
        <v>0.76626640603183471</v>
      </c>
      <c r="P3" s="18" t="s">
        <v>28</v>
      </c>
    </row>
    <row r="4" spans="2:16" x14ac:dyDescent="0.2">
      <c r="G4" s="1" t="s">
        <v>2</v>
      </c>
      <c r="H4" s="26">
        <v>30</v>
      </c>
      <c r="I4" s="2" t="s">
        <v>3</v>
      </c>
      <c r="P4" s="18" t="s">
        <v>30</v>
      </c>
    </row>
    <row r="5" spans="2:16" x14ac:dyDescent="0.2">
      <c r="G5" s="1" t="s">
        <v>11</v>
      </c>
      <c r="H5" s="27">
        <v>3.2</v>
      </c>
      <c r="I5" s="2" t="s">
        <v>4</v>
      </c>
      <c r="K5" s="20" t="s">
        <v>21</v>
      </c>
      <c r="L5" s="21">
        <f>L2*L3</f>
        <v>15.910878377199104</v>
      </c>
      <c r="M5" s="22" t="s">
        <v>20</v>
      </c>
      <c r="P5" s="18"/>
    </row>
    <row r="6" spans="2:16" x14ac:dyDescent="0.2">
      <c r="G6" s="1"/>
      <c r="H6" s="6"/>
      <c r="I6" s="2"/>
      <c r="P6" s="18"/>
    </row>
    <row r="7" spans="2:16" x14ac:dyDescent="0.2">
      <c r="B7" s="12" t="s">
        <v>31</v>
      </c>
      <c r="J7" s="23"/>
      <c r="K7" s="24" t="s">
        <v>40</v>
      </c>
      <c r="L7" s="25">
        <f>0.5*(1+I28/3)/(1+I28/6+Q28/6)</f>
        <v>0.5</v>
      </c>
      <c r="M7" s="20" t="s">
        <v>22</v>
      </c>
      <c r="P7" s="18" t="s">
        <v>32</v>
      </c>
    </row>
    <row r="8" spans="2:16" x14ac:dyDescent="0.2">
      <c r="B8" s="29">
        <v>2</v>
      </c>
      <c r="L8" s="30" t="str">
        <f>IF(B3&gt;1,"","questo valore teorico deve essere ridotto")</f>
        <v/>
      </c>
      <c r="P8" s="18" t="s">
        <v>33</v>
      </c>
    </row>
    <row r="9" spans="2:16" x14ac:dyDescent="0.2">
      <c r="P9" s="18" t="s">
        <v>34</v>
      </c>
    </row>
    <row r="10" spans="2:16" x14ac:dyDescent="0.2">
      <c r="P10" s="18" t="s">
        <v>35</v>
      </c>
    </row>
    <row r="11" spans="2:16" x14ac:dyDescent="0.2">
      <c r="G11" s="12" t="str">
        <f>IF(B13=2,"travi superiori","travi (inf=sup)")</f>
        <v>travi (inf=sup)</v>
      </c>
      <c r="I11" t="str">
        <f>IF(B3&gt;2,"infinitamente rigide","")</f>
        <v/>
      </c>
      <c r="P11" s="18"/>
    </row>
    <row r="12" spans="2:16" x14ac:dyDescent="0.2">
      <c r="B12" s="12" t="s">
        <v>36</v>
      </c>
      <c r="G12" s="4" t="str">
        <f>IF(B18=1,"trave",IF(B18=2,"trave sx","trave sx=dx"))</f>
        <v>trave sx=dx</v>
      </c>
      <c r="H12" s="1"/>
      <c r="I12" s="1"/>
      <c r="J12" s="4" t="str">
        <f>IF(B18=2,"trave dx","")</f>
        <v/>
      </c>
      <c r="K12" s="15"/>
      <c r="L12" s="1"/>
      <c r="P12" s="18"/>
    </row>
    <row r="13" spans="2:16" x14ac:dyDescent="0.2">
      <c r="B13" s="29">
        <v>1</v>
      </c>
      <c r="G13" s="1" t="s">
        <v>1</v>
      </c>
      <c r="H13" s="26">
        <v>30</v>
      </c>
      <c r="I13" s="1" t="s">
        <v>3</v>
      </c>
      <c r="J13" s="1" t="str">
        <f>IF($B$18=2,G13,"")</f>
        <v/>
      </c>
      <c r="K13" s="26">
        <v>0</v>
      </c>
      <c r="L13" s="1" t="str">
        <f>IF($B$18=2,I13,"")</f>
        <v/>
      </c>
      <c r="P13" s="18" t="s">
        <v>37</v>
      </c>
    </row>
    <row r="14" spans="2:16" x14ac:dyDescent="0.2">
      <c r="F14" s="11"/>
      <c r="G14" s="1" t="s">
        <v>2</v>
      </c>
      <c r="H14" s="26">
        <v>70</v>
      </c>
      <c r="I14" s="1" t="s">
        <v>3</v>
      </c>
      <c r="J14" s="1" t="str">
        <f>IF($B$18=2,G14,"")</f>
        <v/>
      </c>
      <c r="K14" s="26">
        <v>0</v>
      </c>
      <c r="L14" s="1" t="str">
        <f>IF($B$18=2,I14,"")</f>
        <v/>
      </c>
      <c r="P14" s="18" t="s">
        <v>38</v>
      </c>
    </row>
    <row r="15" spans="2:16" x14ac:dyDescent="0.2">
      <c r="G15" s="1" t="s">
        <v>12</v>
      </c>
      <c r="H15" s="27">
        <v>4.6500000000000004</v>
      </c>
      <c r="I15" s="1" t="s">
        <v>4</v>
      </c>
      <c r="J15" s="1" t="str">
        <f>IF($B$18=2,G15,"")</f>
        <v/>
      </c>
      <c r="K15" s="27">
        <v>0</v>
      </c>
      <c r="L15" s="1" t="str">
        <f>IF(B18=2,I15,"")</f>
        <v/>
      </c>
      <c r="P15" s="18"/>
    </row>
    <row r="16" spans="2:16" x14ac:dyDescent="0.2">
      <c r="G16" s="1"/>
      <c r="H16" s="6"/>
      <c r="I16" s="2"/>
      <c r="J16" s="1"/>
      <c r="K16" s="6"/>
      <c r="L16" s="2"/>
      <c r="P16" s="18"/>
    </row>
    <row r="17" spans="2:18" x14ac:dyDescent="0.2">
      <c r="B17" s="12" t="s">
        <v>26</v>
      </c>
      <c r="G17" s="12" t="str">
        <f>IF(B13=2,"travi inferiori","")</f>
        <v/>
      </c>
      <c r="I17" t="str">
        <f>IF(B8&gt;2,"infinitamente rigide (incastro)","")</f>
        <v/>
      </c>
      <c r="P17" s="18" t="s">
        <v>23</v>
      </c>
    </row>
    <row r="18" spans="2:18" x14ac:dyDescent="0.2">
      <c r="B18" s="29">
        <v>3</v>
      </c>
      <c r="G18" s="4" t="str">
        <f>IF(B13=2,IF(B18=1,"trave",IF(B18=2,"trave sx","trave sx=dx")),"")</f>
        <v/>
      </c>
      <c r="H18" s="15"/>
      <c r="I18" s="1"/>
      <c r="J18" s="4" t="str">
        <f>IF(B18=2,"trave dx","")</f>
        <v/>
      </c>
      <c r="K18" s="15"/>
      <c r="L18" s="1"/>
      <c r="P18" s="18" t="s">
        <v>24</v>
      </c>
    </row>
    <row r="19" spans="2:18" x14ac:dyDescent="0.2">
      <c r="G19" s="13" t="str">
        <f>IF($B$13=2,"b","")</f>
        <v/>
      </c>
      <c r="H19" s="26">
        <v>30</v>
      </c>
      <c r="I19" s="13" t="str">
        <f>IF($B$13=2,"cm","")</f>
        <v/>
      </c>
      <c r="J19" s="13" t="str">
        <f>IF($B$18=2,G19,"")</f>
        <v/>
      </c>
      <c r="K19" s="26">
        <v>30</v>
      </c>
      <c r="L19" s="13" t="str">
        <f>IF($B$18=2,I19,"")</f>
        <v/>
      </c>
      <c r="P19" s="18" t="s">
        <v>25</v>
      </c>
    </row>
    <row r="20" spans="2:18" x14ac:dyDescent="0.2">
      <c r="G20" s="13" t="str">
        <f>IF($B$13=2,"h","")</f>
        <v/>
      </c>
      <c r="H20" s="26">
        <v>60</v>
      </c>
      <c r="I20" s="13" t="str">
        <f>IF($B$13=2,"cm","")</f>
        <v/>
      </c>
      <c r="J20" s="13" t="str">
        <f>IF($B$18=2,G20,"")</f>
        <v/>
      </c>
      <c r="K20" s="26">
        <v>60</v>
      </c>
      <c r="L20" s="13" t="str">
        <f>IF($B$18=2,I20,"")</f>
        <v/>
      </c>
      <c r="P20" s="11"/>
    </row>
    <row r="21" spans="2:18" s="1" customFormat="1" x14ac:dyDescent="0.2">
      <c r="B21" s="1" t="s">
        <v>5</v>
      </c>
      <c r="C21" s="28">
        <v>31500</v>
      </c>
      <c r="D21" s="2" t="s">
        <v>6</v>
      </c>
      <c r="E21" s="2"/>
      <c r="F21" s="2"/>
      <c r="G21" s="13" t="str">
        <f>IF($B$13=2,"Lt","")</f>
        <v/>
      </c>
      <c r="H21" s="13" t="str">
        <f>IF($B$13=2,"come sup","")</f>
        <v/>
      </c>
      <c r="I21" s="2"/>
      <c r="J21" s="13" t="str">
        <f>IF($B$18=2,G21,"")</f>
        <v/>
      </c>
      <c r="K21" s="13" t="str">
        <f>IF($B$18=2,H21,"")</f>
        <v/>
      </c>
      <c r="L21" s="2"/>
    </row>
    <row r="22" spans="2:18" s="1" customFormat="1" x14ac:dyDescent="0.2"/>
    <row r="23" spans="2:18" s="1" customFormat="1" x14ac:dyDescent="0.2">
      <c r="D23" s="2"/>
    </row>
    <row r="24" spans="2:18" s="1" customFormat="1" x14ac:dyDescent="0.2"/>
    <row r="25" spans="2:18" s="1" customFormat="1" x14ac:dyDescent="0.2"/>
    <row r="26" spans="2:18" s="8" customFormat="1" x14ac:dyDescent="0.2">
      <c r="B26" s="8" t="s">
        <v>7</v>
      </c>
      <c r="C26" s="8">
        <f>H3*H4^3/12</f>
        <v>180000</v>
      </c>
      <c r="D26" s="16" t="s">
        <v>8</v>
      </c>
      <c r="F26" s="8" t="s">
        <v>41</v>
      </c>
      <c r="G26" s="8">
        <f>H13</f>
        <v>30</v>
      </c>
      <c r="H26" s="8" t="s">
        <v>9</v>
      </c>
      <c r="I26" s="8">
        <f>G26*G27^3/12</f>
        <v>857500</v>
      </c>
      <c r="J26" s="16" t="s">
        <v>8</v>
      </c>
      <c r="L26" s="8">
        <f>IF($B$13=1,H13,H19)</f>
        <v>30</v>
      </c>
      <c r="N26" s="8" t="s">
        <v>41</v>
      </c>
      <c r="O26" s="8">
        <f>IF(B8=1,L26*2,L26)</f>
        <v>30</v>
      </c>
      <c r="P26" s="8" t="s">
        <v>10</v>
      </c>
      <c r="Q26" s="8">
        <f>O26*O27^3/12</f>
        <v>857500</v>
      </c>
      <c r="R26" s="16" t="s">
        <v>8</v>
      </c>
    </row>
    <row r="27" spans="2:18" s="8" customFormat="1" x14ac:dyDescent="0.2">
      <c r="B27" s="8" t="s">
        <v>13</v>
      </c>
      <c r="C27" s="17">
        <f>$C$21*C26/H5/100</f>
        <v>17718750</v>
      </c>
      <c r="D27" s="16" t="s">
        <v>16</v>
      </c>
      <c r="G27" s="8">
        <f>H14</f>
        <v>70</v>
      </c>
      <c r="H27" s="8" t="s">
        <v>14</v>
      </c>
      <c r="I27" s="17">
        <f>$C$21*I26/G28/100</f>
        <v>58088709.67741935</v>
      </c>
      <c r="J27" s="16" t="s">
        <v>16</v>
      </c>
      <c r="L27" s="8">
        <f>IF($B$13=1,H14,H20)</f>
        <v>70</v>
      </c>
      <c r="O27" s="8">
        <f>L27</f>
        <v>70</v>
      </c>
      <c r="P27" s="8" t="s">
        <v>15</v>
      </c>
      <c r="Q27" s="17">
        <f>$C$21*Q26/O28/100</f>
        <v>58088709.67741935</v>
      </c>
      <c r="R27" s="16" t="s">
        <v>16</v>
      </c>
    </row>
    <row r="28" spans="2:18" s="8" customFormat="1" x14ac:dyDescent="0.2">
      <c r="G28" s="9">
        <f>H15</f>
        <v>4.6500000000000004</v>
      </c>
      <c r="H28" s="8" t="s">
        <v>17</v>
      </c>
      <c r="I28" s="9">
        <f>IF(B3&lt;3,C27/(I27+I31)*2,0)</f>
        <v>0.30502915451895046</v>
      </c>
      <c r="L28" s="9">
        <f>G28</f>
        <v>4.6500000000000004</v>
      </c>
      <c r="O28" s="9">
        <f>L28</f>
        <v>4.6500000000000004</v>
      </c>
      <c r="P28" s="8" t="s">
        <v>18</v>
      </c>
      <c r="Q28" s="9">
        <f>IF(B8&lt;3,C27/(Q27+Q31)*2,0)</f>
        <v>0.30502915451895046</v>
      </c>
    </row>
    <row r="29" spans="2:18" s="8" customFormat="1" x14ac:dyDescent="0.2"/>
    <row r="30" spans="2:18" s="8" customFormat="1" x14ac:dyDescent="0.2">
      <c r="E30" s="8">
        <f>IF($B$18=1,0,IF($B$18=2,K13,H13))</f>
        <v>30</v>
      </c>
      <c r="F30" s="8" t="s">
        <v>42</v>
      </c>
      <c r="G30" s="8">
        <f>E30</f>
        <v>30</v>
      </c>
      <c r="H30" s="8" t="s">
        <v>9</v>
      </c>
      <c r="I30" s="8">
        <f>G30*G31^3/12</f>
        <v>857500</v>
      </c>
      <c r="J30" s="16" t="s">
        <v>8</v>
      </c>
      <c r="L30" s="8">
        <f>IF($B$13=1,K13,K19)</f>
        <v>0</v>
      </c>
      <c r="M30" s="8">
        <f>IF($B$18=1,0,IF($B$18=2,L30,L26))</f>
        <v>30</v>
      </c>
      <c r="N30" s="8" t="s">
        <v>42</v>
      </c>
      <c r="O30" s="8">
        <f>IF(B8=1,M30*2,M30)</f>
        <v>30</v>
      </c>
      <c r="P30" s="8" t="s">
        <v>10</v>
      </c>
      <c r="Q30" s="8">
        <f>O30*O31^3/12</f>
        <v>857500</v>
      </c>
      <c r="R30" s="16" t="s">
        <v>8</v>
      </c>
    </row>
    <row r="31" spans="2:18" s="8" customFormat="1" x14ac:dyDescent="0.2">
      <c r="E31" s="8">
        <f>IF($B$18=1,0,IF($B$18=2,K14,H14))</f>
        <v>70</v>
      </c>
      <c r="G31" s="8">
        <f>E31</f>
        <v>70</v>
      </c>
      <c r="H31" s="8" t="s">
        <v>14</v>
      </c>
      <c r="I31" s="17">
        <f>$C$21*I30/G32/100</f>
        <v>58088709.67741935</v>
      </c>
      <c r="J31" s="16" t="s">
        <v>16</v>
      </c>
      <c r="L31" s="8">
        <f>IF($B$13=1,K14,K20)</f>
        <v>0</v>
      </c>
      <c r="M31" s="8">
        <f>IF($B$18=1,0,IF($B$18=2,L31,L27))</f>
        <v>70</v>
      </c>
      <c r="O31" s="8">
        <f>M31</f>
        <v>70</v>
      </c>
      <c r="P31" s="8" t="s">
        <v>15</v>
      </c>
      <c r="Q31" s="17">
        <f>$C$21*Q30/O32/100</f>
        <v>58088709.67741935</v>
      </c>
      <c r="R31" s="16" t="s">
        <v>16</v>
      </c>
    </row>
    <row r="32" spans="2:18" s="8" customFormat="1" x14ac:dyDescent="0.2">
      <c r="E32" s="9">
        <f>IF($B$18=1,H15,IF($B$18=2,K15,H15))</f>
        <v>4.6500000000000004</v>
      </c>
      <c r="G32" s="9">
        <f>E32</f>
        <v>4.6500000000000004</v>
      </c>
      <c r="H32" s="16"/>
      <c r="M32" s="9">
        <f>G32</f>
        <v>4.6500000000000004</v>
      </c>
      <c r="O32" s="9">
        <f>M32</f>
        <v>4.6500000000000004</v>
      </c>
    </row>
    <row r="33" spans="2:17" s="1" customFormat="1" x14ac:dyDescent="0.2">
      <c r="B33" s="19"/>
      <c r="C33" s="19"/>
      <c r="D33" s="19"/>
      <c r="E33" s="19"/>
      <c r="Q33" s="14"/>
    </row>
    <row r="34" spans="2:17" s="1" customFormat="1" x14ac:dyDescent="0.2">
      <c r="M34" s="2"/>
    </row>
    <row r="35" spans="2:17" s="1" customFormat="1" x14ac:dyDescent="0.2">
      <c r="M35" s="2"/>
    </row>
    <row r="36" spans="2:17" s="1" customFormat="1" x14ac:dyDescent="0.2">
      <c r="I36" s="3"/>
      <c r="M36" s="2"/>
      <c r="P36" s="3"/>
    </row>
    <row r="37" spans="2:17" s="1" customFormat="1" x14ac:dyDescent="0.2">
      <c r="D37" s="8"/>
    </row>
    <row r="38" spans="2:17" s="1" customFormat="1" x14ac:dyDescent="0.2">
      <c r="E38" s="10"/>
      <c r="F38" s="7"/>
    </row>
    <row r="39" spans="2:17" s="1" customFormat="1" x14ac:dyDescent="0.2"/>
    <row r="40" spans="2:17" s="1" customFormat="1" x14ac:dyDescent="0.2"/>
    <row r="41" spans="2:17" s="1" customFormat="1" x14ac:dyDescent="0.2"/>
    <row r="42" spans="2:17" s="1" customFormat="1" x14ac:dyDescent="0.2"/>
    <row r="43" spans="2:17" s="1" customFormat="1" x14ac:dyDescent="0.2"/>
    <row r="44" spans="2:17" s="1" customFormat="1" x14ac:dyDescent="0.2"/>
    <row r="45" spans="2:17" s="1" customFormat="1" x14ac:dyDescent="0.2"/>
    <row r="46" spans="2:17" s="1" customFormat="1" x14ac:dyDescent="0.2">
      <c r="D46" s="14"/>
    </row>
  </sheetData>
  <sheetProtection selectLockedCells="1"/>
  <conditionalFormatting sqref="F14">
    <cfRule type="expression" dxfId="13" priority="62" stopIfTrue="1">
      <formula>"$F$12=2"</formula>
    </cfRule>
  </conditionalFormatting>
  <conditionalFormatting sqref="K13">
    <cfRule type="expression" dxfId="12" priority="61" stopIfTrue="1">
      <formula>B18&lt;&gt;2</formula>
    </cfRule>
  </conditionalFormatting>
  <conditionalFormatting sqref="K14">
    <cfRule type="expression" dxfId="11" priority="58" stopIfTrue="1">
      <formula>B18&lt;&gt;2</formula>
    </cfRule>
  </conditionalFormatting>
  <conditionalFormatting sqref="K15 K20">
    <cfRule type="expression" dxfId="10" priority="57" stopIfTrue="1">
      <formula>$B$18&lt;&gt;2</formula>
    </cfRule>
  </conditionalFormatting>
  <conditionalFormatting sqref="K19:K20">
    <cfRule type="expression" dxfId="9" priority="53" stopIfTrue="1">
      <formula>$B$13=1</formula>
    </cfRule>
    <cfRule type="expression" dxfId="8" priority="54" stopIfTrue="1">
      <formula>$B$12=1</formula>
    </cfRule>
    <cfRule type="expression" dxfId="7" priority="56" stopIfTrue="1">
      <formula>$B$18&lt;&gt;2</formula>
    </cfRule>
  </conditionalFormatting>
  <conditionalFormatting sqref="J18 H19:H20 K19:K20">
    <cfRule type="expression" dxfId="6" priority="49" stopIfTrue="1">
      <formula>$B$13=1</formula>
    </cfRule>
  </conditionalFormatting>
  <conditionalFormatting sqref="G18 J18 G19:H21 I19:I20 J19:K21 L19:L20">
    <cfRule type="expression" dxfId="5" priority="46">
      <formula>$B$8&gt;2</formula>
    </cfRule>
  </conditionalFormatting>
  <conditionalFormatting sqref="G12 J12 G13:L15">
    <cfRule type="expression" dxfId="4" priority="26">
      <formula>$B$3&gt;2</formula>
    </cfRule>
  </conditionalFormatting>
  <conditionalFormatting sqref="H19:H20">
    <cfRule type="expression" dxfId="3" priority="4">
      <formula>$B$3&gt;2</formula>
    </cfRule>
  </conditionalFormatting>
  <conditionalFormatting sqref="K19:K20">
    <cfRule type="expression" dxfId="2" priority="3">
      <formula>$B$3&gt;2</formula>
    </cfRule>
  </conditionalFormatting>
  <conditionalFormatting sqref="H19:H20">
    <cfRule type="expression" dxfId="1" priority="2">
      <formula>$B$3&gt;2</formula>
    </cfRule>
  </conditionalFormatting>
  <conditionalFormatting sqref="K19:K20">
    <cfRule type="expression" dxfId="0" priority="1">
      <formula>$B$3&gt;2</formula>
    </cfRule>
  </conditionalFormatting>
  <pageMargins left="0.7" right="0.7" top="0.75" bottom="0.75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49" r:id="rId4" name="Drop Down 1">
              <controlPr defaultSize="0" autoLine="0" autoPict="0">
                <anchor moveWithCells="1">
                  <from>
                    <xdr:col>1</xdr:col>
                    <xdr:colOff>0</xdr:colOff>
                    <xdr:row>17</xdr:row>
                    <xdr:rowOff>9525</xdr:rowOff>
                  </from>
                  <to>
                    <xdr:col>5</xdr:col>
                    <xdr:colOff>0</xdr:colOff>
                    <xdr:row>18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1" r:id="rId5" name="Drop Down 3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5</xdr:col>
                    <xdr:colOff>0</xdr:colOff>
                    <xdr:row>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3" r:id="rId6" name="Drop Down 5">
              <controlPr defaultSize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5</xdr:col>
                    <xdr:colOff>0</xdr:colOff>
                    <xdr:row>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4" r:id="rId7" name="Drop Down 6">
              <controlPr defaultSize="0" autoLine="0" autoPict="0">
                <anchor moveWithCells="1">
                  <from>
                    <xdr:col>1</xdr:col>
                    <xdr:colOff>0</xdr:colOff>
                    <xdr:row>12</xdr:row>
                    <xdr:rowOff>0</xdr:rowOff>
                  </from>
                  <to>
                    <xdr:col>5</xdr:col>
                    <xdr:colOff>0</xdr:colOff>
                    <xdr:row>13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Rigidezza</vt:lpstr>
    </vt:vector>
  </TitlesOfParts>
  <Company>DICA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Aurelio Ghersi</dc:creator>
  <cp:lastModifiedBy>Carmelo Lazzaro Danzuso</cp:lastModifiedBy>
  <dcterms:created xsi:type="dcterms:W3CDTF">2013-01-02T09:55:43Z</dcterms:created>
  <dcterms:modified xsi:type="dcterms:W3CDTF">2016-12-24T10:44:03Z</dcterms:modified>
</cp:coreProperties>
</file>